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012\Desktop\"/>
    </mc:Choice>
  </mc:AlternateContent>
  <xr:revisionPtr revIDLastSave="0" documentId="13_ncr:1_{F36E659E-DF8B-48D6-A0BC-4C8769437932}" xr6:coauthVersionLast="47" xr6:coauthVersionMax="47" xr10:uidLastSave="{00000000-0000-0000-0000-000000000000}"/>
  <bookViews>
    <workbookView xWindow="28680" yWindow="-120" windowWidth="21840" windowHeight="13020" xr2:uid="{96CCCE4E-1330-4F51-ADEF-89C3AAC78FE8}"/>
  </bookViews>
  <sheets>
    <sheet name="計算表" sheetId="1" r:id="rId1"/>
    <sheet name="計算シート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2" l="1"/>
  <c r="C23" i="2" s="1"/>
  <c r="C18" i="2" l="1"/>
  <c r="C19" i="2"/>
  <c r="C20" i="2"/>
  <c r="C21" i="2"/>
  <c r="C22" i="2"/>
  <c r="C24" i="2" l="1"/>
  <c r="C51" i="2" l="1"/>
  <c r="C50" i="2"/>
  <c r="O5" i="1"/>
  <c r="C47" i="2"/>
  <c r="C45" i="2"/>
  <c r="C44" i="2"/>
  <c r="C43" i="2"/>
  <c r="C53" i="2" s="1"/>
  <c r="C49" i="2"/>
  <c r="C48" i="2"/>
  <c r="C46" i="2"/>
</calcChain>
</file>

<file path=xl/sharedStrings.xml><?xml version="1.0" encoding="utf-8"?>
<sst xmlns="http://schemas.openxmlformats.org/spreadsheetml/2006/main" count="85" uniqueCount="65">
  <si>
    <t>給与所得金額　計算表</t>
    <rPh sb="0" eb="6">
      <t>キュウヨショトクキンガク</t>
    </rPh>
    <rPh sb="7" eb="10">
      <t>ケイサンヒョウ</t>
    </rPh>
    <phoneticPr fontId="3"/>
  </si>
  <si>
    <t>円</t>
    <rPh sb="0" eb="1">
      <t>エン</t>
    </rPh>
    <phoneticPr fontId="3"/>
  </si>
  <si>
    <t>年間給与所得額</t>
    <rPh sb="0" eb="2">
      <t>ネンカン</t>
    </rPh>
    <rPh sb="2" eb="6">
      <t>キュウヨショトク</t>
    </rPh>
    <rPh sb="6" eb="7">
      <t>ガク</t>
    </rPh>
    <phoneticPr fontId="3"/>
  </si>
  <si>
    <t>・</t>
    <phoneticPr fontId="3"/>
  </si>
  <si>
    <t>黄色い枠内へ数字を入力頂くと所得金額が算出されます。</t>
    <rPh sb="0" eb="2">
      <t>キイロ</t>
    </rPh>
    <rPh sb="3" eb="5">
      <t>ワクナイ</t>
    </rPh>
    <rPh sb="6" eb="8">
      <t>スウジ</t>
    </rPh>
    <rPh sb="9" eb="11">
      <t>ニュウリョク</t>
    </rPh>
    <rPh sb="11" eb="12">
      <t>イタダ</t>
    </rPh>
    <rPh sb="14" eb="18">
      <t>ショトクキンガク</t>
    </rPh>
    <rPh sb="19" eb="21">
      <t>サンシュツ</t>
    </rPh>
    <phoneticPr fontId="3"/>
  </si>
  <si>
    <t>ここでの計算結果は目安としてご利用ください。</t>
    <rPh sb="4" eb="8">
      <t>ケイサンケッカ</t>
    </rPh>
    <rPh sb="9" eb="11">
      <t>メヤス</t>
    </rPh>
    <rPh sb="15" eb="17">
      <t>リヨウ</t>
    </rPh>
    <phoneticPr fontId="3"/>
  </si>
  <si>
    <t>【給与所得金額の速算表（令和7年分以降）】</t>
    <rPh sb="1" eb="7">
      <t>キュウヨショトクキンガク</t>
    </rPh>
    <rPh sb="8" eb="11">
      <t>ソクサンヒョウ</t>
    </rPh>
    <rPh sb="12" eb="14">
      <t>レイワ</t>
    </rPh>
    <rPh sb="15" eb="17">
      <t>ネンブン</t>
    </rPh>
    <rPh sb="17" eb="19">
      <t>イコウ</t>
    </rPh>
    <phoneticPr fontId="3"/>
  </si>
  <si>
    <t>給与等の収入金額
（給与所得の源泉徴収票の支払金額）</t>
    <rPh sb="0" eb="3">
      <t>キュウヨトウ</t>
    </rPh>
    <rPh sb="4" eb="8">
      <t>シュウニュウキンガク</t>
    </rPh>
    <rPh sb="10" eb="14">
      <t>キュウヨショトク</t>
    </rPh>
    <rPh sb="15" eb="20">
      <t>ゲンセンチョウシュウヒョウ</t>
    </rPh>
    <rPh sb="21" eb="25">
      <t>シハライキンガク</t>
    </rPh>
    <phoneticPr fontId="3"/>
  </si>
  <si>
    <t>給与所得控除額</t>
    <rPh sb="0" eb="4">
      <t>キュウヨショトク</t>
    </rPh>
    <rPh sb="4" eb="7">
      <t>コウジョガク</t>
    </rPh>
    <phoneticPr fontId="3"/>
  </si>
  <si>
    <t>1,625,000円まで</t>
    <rPh sb="9" eb="10">
      <t>エン</t>
    </rPh>
    <phoneticPr fontId="3"/>
  </si>
  <si>
    <t>650,000円</t>
    <rPh sb="7" eb="8">
      <t>エン</t>
    </rPh>
    <phoneticPr fontId="3"/>
  </si>
  <si>
    <t>1,625,000円以上　1,799,999円以下</t>
    <rPh sb="9" eb="10">
      <t>エン</t>
    </rPh>
    <rPh sb="10" eb="12">
      <t>イジョウ</t>
    </rPh>
    <rPh sb="22" eb="23">
      <t>エン</t>
    </rPh>
    <rPh sb="23" eb="25">
      <t>イカ</t>
    </rPh>
    <phoneticPr fontId="3"/>
  </si>
  <si>
    <t>1,800,000円以上　1,899,999円以下</t>
    <rPh sb="9" eb="10">
      <t>エン</t>
    </rPh>
    <rPh sb="10" eb="12">
      <t>イジョウ</t>
    </rPh>
    <rPh sb="22" eb="23">
      <t>エン</t>
    </rPh>
    <rPh sb="23" eb="25">
      <t>イカ</t>
    </rPh>
    <phoneticPr fontId="3"/>
  </si>
  <si>
    <t>1,900,000円以上　3,599,999円以下</t>
    <rPh sb="9" eb="10">
      <t>エン</t>
    </rPh>
    <rPh sb="10" eb="12">
      <t>イジョウ</t>
    </rPh>
    <rPh sb="22" eb="23">
      <t>エン</t>
    </rPh>
    <rPh sb="23" eb="25">
      <t>イカ</t>
    </rPh>
    <phoneticPr fontId="3"/>
  </si>
  <si>
    <t>B=A÷4
（千円未満切捨て）</t>
    <rPh sb="7" eb="13">
      <t>センエンミマンキリス</t>
    </rPh>
    <phoneticPr fontId="3"/>
  </si>
  <si>
    <t>B×2.8-80,000円</t>
    <rPh sb="12" eb="13">
      <t>エン</t>
    </rPh>
    <phoneticPr fontId="3"/>
  </si>
  <si>
    <t>3,600,000円以上　6,599,999円以下</t>
    <rPh sb="9" eb="10">
      <t>エン</t>
    </rPh>
    <rPh sb="10" eb="12">
      <t>イジョウ</t>
    </rPh>
    <rPh sb="22" eb="23">
      <t>エン</t>
    </rPh>
    <rPh sb="23" eb="25">
      <t>イカ</t>
    </rPh>
    <phoneticPr fontId="3"/>
  </si>
  <si>
    <t>B×3.2-440,000円</t>
    <rPh sb="13" eb="14">
      <t>エン</t>
    </rPh>
    <phoneticPr fontId="3"/>
  </si>
  <si>
    <t>6,600,000円以上　8,499,999円以下</t>
    <rPh sb="9" eb="10">
      <t>エン</t>
    </rPh>
    <rPh sb="10" eb="12">
      <t>イジョウ</t>
    </rPh>
    <rPh sb="22" eb="23">
      <t>エン</t>
    </rPh>
    <rPh sb="23" eb="25">
      <t>イカ</t>
    </rPh>
    <phoneticPr fontId="3"/>
  </si>
  <si>
    <t>A×0.9-1,100,000円</t>
    <rPh sb="15" eb="16">
      <t>エン</t>
    </rPh>
    <phoneticPr fontId="3"/>
  </si>
  <si>
    <t>8,500,000円以上</t>
    <rPh sb="9" eb="10">
      <t>エン</t>
    </rPh>
    <rPh sb="10" eb="12">
      <t>イジョウ</t>
    </rPh>
    <phoneticPr fontId="3"/>
  </si>
  <si>
    <t>A-1,950,000円</t>
    <rPh sb="11" eb="12">
      <t>エン</t>
    </rPh>
    <phoneticPr fontId="3"/>
  </si>
  <si>
    <t>【基礎控除額一覧（令和7年分以降）】</t>
    <rPh sb="1" eb="6">
      <t>キソコウジョガク</t>
    </rPh>
    <rPh sb="6" eb="8">
      <t>イチラン</t>
    </rPh>
    <rPh sb="9" eb="11">
      <t>レイワ</t>
    </rPh>
    <rPh sb="12" eb="16">
      <t>ネンブンイコウ</t>
    </rPh>
    <phoneticPr fontId="3"/>
  </si>
  <si>
    <t>納税者本人の合計所得金額</t>
    <rPh sb="0" eb="3">
      <t>ノウゼイシャ</t>
    </rPh>
    <rPh sb="3" eb="5">
      <t>ホンニン</t>
    </rPh>
    <rPh sb="6" eb="12">
      <t>ゴウケイショトクキンガク</t>
    </rPh>
    <phoneticPr fontId="3"/>
  </si>
  <si>
    <t>基礎控除額</t>
    <rPh sb="0" eb="5">
      <t>キソコウジョガク</t>
    </rPh>
    <phoneticPr fontId="3"/>
  </si>
  <si>
    <t>132万円以下</t>
    <rPh sb="4" eb="5">
      <t>エン</t>
    </rPh>
    <rPh sb="5" eb="7">
      <t>イカ</t>
    </rPh>
    <phoneticPr fontId="3"/>
  </si>
  <si>
    <t>95万円</t>
    <rPh sb="3" eb="4">
      <t>エン</t>
    </rPh>
    <phoneticPr fontId="3"/>
  </si>
  <si>
    <t>132万円超336万円以下</t>
    <rPh sb="4" eb="5">
      <t>エン</t>
    </rPh>
    <rPh sb="5" eb="6">
      <t>コ</t>
    </rPh>
    <rPh sb="9" eb="13">
      <t>マンエンイカ</t>
    </rPh>
    <phoneticPr fontId="3"/>
  </si>
  <si>
    <t>88万円</t>
    <rPh sb="3" eb="4">
      <t>エン</t>
    </rPh>
    <phoneticPr fontId="3"/>
  </si>
  <si>
    <t>336万円超489万円以下</t>
    <rPh sb="4" eb="5">
      <t>エン</t>
    </rPh>
    <rPh sb="5" eb="6">
      <t>コ</t>
    </rPh>
    <rPh sb="9" eb="13">
      <t>マンエンイカ</t>
    </rPh>
    <phoneticPr fontId="3"/>
  </si>
  <si>
    <t>68万円</t>
    <rPh sb="3" eb="4">
      <t>エン</t>
    </rPh>
    <phoneticPr fontId="3"/>
  </si>
  <si>
    <t>489万円超655万円以下</t>
    <rPh sb="4" eb="5">
      <t>エン</t>
    </rPh>
    <rPh sb="5" eb="6">
      <t>コ</t>
    </rPh>
    <rPh sb="9" eb="13">
      <t>マンエンイカ</t>
    </rPh>
    <phoneticPr fontId="3"/>
  </si>
  <si>
    <t>63万円</t>
    <rPh sb="3" eb="4">
      <t>エン</t>
    </rPh>
    <phoneticPr fontId="3"/>
  </si>
  <si>
    <t>655万円超2,350万円以下</t>
    <rPh sb="4" eb="5">
      <t>エン</t>
    </rPh>
    <rPh sb="5" eb="6">
      <t>コ</t>
    </rPh>
    <rPh sb="11" eb="15">
      <t>マンエンイカ</t>
    </rPh>
    <phoneticPr fontId="3"/>
  </si>
  <si>
    <t>58万円</t>
    <rPh sb="3" eb="4">
      <t>エン</t>
    </rPh>
    <phoneticPr fontId="3"/>
  </si>
  <si>
    <t>2,350万円超2,400万円以下</t>
    <rPh sb="6" eb="7">
      <t>エン</t>
    </rPh>
    <rPh sb="7" eb="8">
      <t>コ</t>
    </rPh>
    <rPh sb="13" eb="17">
      <t>マンエンイカ</t>
    </rPh>
    <phoneticPr fontId="3"/>
  </si>
  <si>
    <t>48万円</t>
    <rPh sb="3" eb="4">
      <t>エン</t>
    </rPh>
    <phoneticPr fontId="3"/>
  </si>
  <si>
    <t>2,400万円超2,450万円以下</t>
    <rPh sb="6" eb="7">
      <t>エン</t>
    </rPh>
    <rPh sb="7" eb="8">
      <t>コ</t>
    </rPh>
    <rPh sb="13" eb="17">
      <t>マンエンイカ</t>
    </rPh>
    <phoneticPr fontId="3"/>
  </si>
  <si>
    <t>32万円</t>
    <rPh sb="3" eb="4">
      <t>エン</t>
    </rPh>
    <phoneticPr fontId="3"/>
  </si>
  <si>
    <t>2,450万円超2,500万円以下</t>
    <rPh sb="6" eb="7">
      <t>エン</t>
    </rPh>
    <rPh sb="7" eb="8">
      <t>コ</t>
    </rPh>
    <rPh sb="13" eb="17">
      <t>マンエンイカ</t>
    </rPh>
    <phoneticPr fontId="3"/>
  </si>
  <si>
    <t>16万円</t>
    <rPh sb="3" eb="4">
      <t>エン</t>
    </rPh>
    <phoneticPr fontId="3"/>
  </si>
  <si>
    <t>2,500万円超</t>
    <rPh sb="6" eb="7">
      <t>エン</t>
    </rPh>
    <rPh sb="7" eb="8">
      <t>コ</t>
    </rPh>
    <phoneticPr fontId="3"/>
  </si>
  <si>
    <t>0円</t>
    <rPh sb="1" eb="2">
      <t>エン</t>
    </rPh>
    <phoneticPr fontId="3"/>
  </si>
  <si>
    <t>年間給与所得・基礎控除額算出表【２０２５年（令和７年）分以降】</t>
    <rPh sb="0" eb="2">
      <t>ネンカン</t>
    </rPh>
    <rPh sb="2" eb="6">
      <t>キュウヨショトク</t>
    </rPh>
    <rPh sb="7" eb="11">
      <t>キソコウジョ</t>
    </rPh>
    <rPh sb="11" eb="12">
      <t>ガク</t>
    </rPh>
    <rPh sb="12" eb="14">
      <t>サンシュツ</t>
    </rPh>
    <rPh sb="14" eb="15">
      <t>ヒョウ</t>
    </rPh>
    <rPh sb="20" eb="21">
      <t>ネン</t>
    </rPh>
    <rPh sb="22" eb="24">
      <t>レイワ</t>
    </rPh>
    <rPh sb="25" eb="26">
      <t>ネン</t>
    </rPh>
    <rPh sb="27" eb="28">
      <t>ブン</t>
    </rPh>
    <rPh sb="28" eb="30">
      <t>イコウ</t>
    </rPh>
    <phoneticPr fontId="3"/>
  </si>
  <si>
    <t>１．給与所得計算</t>
    <rPh sb="2" eb="4">
      <t>キュウヨ</t>
    </rPh>
    <rPh sb="4" eb="6">
      <t>ショトク</t>
    </rPh>
    <rPh sb="6" eb="8">
      <t>ケイサン</t>
    </rPh>
    <phoneticPr fontId="3"/>
  </si>
  <si>
    <t>あなたの年間給与収入（見積額）</t>
    <rPh sb="4" eb="6">
      <t>ネンカン</t>
    </rPh>
    <rPh sb="6" eb="8">
      <t>キュウヨ</t>
    </rPh>
    <rPh sb="8" eb="10">
      <t>シュウニュウ</t>
    </rPh>
    <rPh sb="11" eb="13">
      <t>ミツモ</t>
    </rPh>
    <rPh sb="13" eb="14">
      <t>ガク</t>
    </rPh>
    <phoneticPr fontId="3"/>
  </si>
  <si>
    <t>給与等の収入金額（Ａ）</t>
    <rPh sb="0" eb="2">
      <t>キュウヨ</t>
    </rPh>
    <rPh sb="2" eb="3">
      <t>トウ</t>
    </rPh>
    <rPh sb="4" eb="6">
      <t>シュウニュウ</t>
    </rPh>
    <rPh sb="6" eb="8">
      <t>キンガク</t>
    </rPh>
    <phoneticPr fontId="3"/>
  </si>
  <si>
    <t>給与所得の金額（C）</t>
  </si>
  <si>
    <t>～</t>
  </si>
  <si>
    <t>0円＝（C）</t>
  </si>
  <si>
    <t>（A）－650,000円＝（C）</t>
    <phoneticPr fontId="3"/>
  </si>
  <si>
    <t>①：（A）÷４（千円未満切捨て）＝（B）　⇒　②：（B）×2.8－80,000円＝（C）</t>
    <phoneticPr fontId="3"/>
  </si>
  <si>
    <t>①：（A）÷４（千円未満切捨て）＝（B）　⇒　②：（B）×3.2－440,000円＝（C）</t>
    <phoneticPr fontId="3"/>
  </si>
  <si>
    <t>（A）× 90％－1,100,000円＝（C）</t>
    <phoneticPr fontId="3"/>
  </si>
  <si>
    <t>～</t>
    <phoneticPr fontId="3"/>
  </si>
  <si>
    <t>（A）－1,950,000円＝（C）</t>
    <phoneticPr fontId="3"/>
  </si>
  <si>
    <t>あなたの年間所得</t>
    <rPh sb="4" eb="6">
      <t>ネンカン</t>
    </rPh>
    <rPh sb="6" eb="8">
      <t>ショトク</t>
    </rPh>
    <phoneticPr fontId="3"/>
  </si>
  <si>
    <t>合計</t>
    <rPh sb="0" eb="2">
      <t>ゴウケイ</t>
    </rPh>
    <phoneticPr fontId="3"/>
  </si>
  <si>
    <t>２．基礎控除額計算</t>
    <rPh sb="2" eb="6">
      <t>キソコウジョ</t>
    </rPh>
    <rPh sb="6" eb="7">
      <t>ガク</t>
    </rPh>
    <rPh sb="7" eb="9">
      <t>ケイサン</t>
    </rPh>
    <phoneticPr fontId="3"/>
  </si>
  <si>
    <t>納税者本人の合計所得金額</t>
  </si>
  <si>
    <t>　　　　　　　　　　基礎控除額</t>
    <rPh sb="10" eb="15">
      <t>キソコウジョガク</t>
    </rPh>
    <phoneticPr fontId="3"/>
  </si>
  <si>
    <t>令和7・8年分</t>
    <rPh sb="0" eb="2">
      <t>レイワ</t>
    </rPh>
    <rPh sb="5" eb="6">
      <t>ネン</t>
    </rPh>
    <rPh sb="6" eb="7">
      <t>ブン</t>
    </rPh>
    <phoneticPr fontId="3"/>
  </si>
  <si>
    <t>令和9年分以降</t>
    <rPh sb="0" eb="2">
      <t>レイワ</t>
    </rPh>
    <rPh sb="3" eb="4">
      <t>ネン</t>
    </rPh>
    <rPh sb="4" eb="5">
      <t>ブン</t>
    </rPh>
    <rPh sb="5" eb="7">
      <t>イコウ</t>
    </rPh>
    <phoneticPr fontId="3"/>
  </si>
  <si>
    <t>あなたの基礎控除額</t>
    <rPh sb="4" eb="9">
      <t>キソコウジョガク</t>
    </rPh>
    <phoneticPr fontId="3"/>
  </si>
  <si>
    <t>年間給与収入（見積額）
=（額面-交通費）×12ヶ月</t>
    <rPh sb="0" eb="2">
      <t>ネンカン</t>
    </rPh>
    <rPh sb="2" eb="6">
      <t>キュウヨシュウニュウ</t>
    </rPh>
    <rPh sb="7" eb="10">
      <t>ミツモリガク</t>
    </rPh>
    <rPh sb="14" eb="16">
      <t>ガクメン</t>
    </rPh>
    <rPh sb="17" eb="20">
      <t>コウツウヒ</t>
    </rPh>
    <rPh sb="25" eb="26">
      <t>ゲツ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</si>
</sst>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22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4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38" fontId="9" fillId="0" borderId="0" xfId="1" applyFont="1" applyBorder="1" applyAlignment="1">
      <alignment horizontal="right" vertical="center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3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38" fontId="6" fillId="2" borderId="2" xfId="1" applyFont="1" applyFill="1" applyBorder="1" applyAlignment="1">
      <alignment horizontal="right" vertical="center"/>
    </xf>
    <xf numFmtId="38" fontId="6" fillId="2" borderId="3" xfId="1" applyFont="1" applyFill="1" applyBorder="1" applyAlignment="1">
      <alignment horizontal="right" vertical="center"/>
    </xf>
    <xf numFmtId="38" fontId="6" fillId="2" borderId="5" xfId="1" applyFont="1" applyFill="1" applyBorder="1" applyAlignment="1">
      <alignment horizontal="right" vertical="center"/>
    </xf>
    <xf numFmtId="38" fontId="6" fillId="2" borderId="6" xfId="1" applyFont="1" applyFill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38" fontId="6" fillId="0" borderId="2" xfId="1" applyFont="1" applyBorder="1" applyAlignment="1">
      <alignment horizontal="right" vertical="center"/>
    </xf>
    <xf numFmtId="38" fontId="6" fillId="0" borderId="3" xfId="1" applyFont="1" applyBorder="1" applyAlignment="1">
      <alignment horizontal="right" vertical="center"/>
    </xf>
    <xf numFmtId="38" fontId="6" fillId="0" borderId="5" xfId="1" applyFont="1" applyBorder="1" applyAlignment="1">
      <alignment horizontal="right" vertical="center"/>
    </xf>
    <xf numFmtId="38" fontId="6" fillId="0" borderId="6" xfId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3B6BA-28C8-40BC-BD0F-C1EF0E062FD2}">
  <sheetPr>
    <tabColor rgb="FFFFC000"/>
    <pageSetUpPr fitToPage="1"/>
  </sheetPr>
  <dimension ref="A1:AC48"/>
  <sheetViews>
    <sheetView tabSelected="1" view="pageBreakPreview" zoomScale="80" zoomScaleNormal="100" zoomScaleSheetLayoutView="80" workbookViewId="0">
      <selection activeCell="A3" sqref="A3:N4"/>
    </sheetView>
  </sheetViews>
  <sheetFormatPr defaultColWidth="4" defaultRowHeight="18" x14ac:dyDescent="0.45"/>
  <sheetData>
    <row r="1" spans="1:29" ht="36.6" x14ac:dyDescent="0.9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"/>
    </row>
    <row r="3" spans="1:29" ht="35.4" customHeight="1" x14ac:dyDescent="0.45">
      <c r="A3" s="34" t="s">
        <v>64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1">
        <v>0</v>
      </c>
      <c r="P3" s="22"/>
      <c r="Q3" s="22"/>
      <c r="R3" s="22"/>
      <c r="S3" s="22"/>
      <c r="T3" s="22"/>
      <c r="U3" s="22"/>
      <c r="V3" s="22"/>
      <c r="W3" s="22"/>
      <c r="X3" s="22"/>
      <c r="Y3" s="22"/>
      <c r="Z3" s="25" t="s">
        <v>1</v>
      </c>
      <c r="AA3" s="25"/>
      <c r="AB3" s="26"/>
    </row>
    <row r="4" spans="1:29" ht="35.4" customHeight="1" x14ac:dyDescent="0.4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3"/>
      <c r="P4" s="24"/>
      <c r="Q4" s="24"/>
      <c r="R4" s="24"/>
      <c r="S4" s="24"/>
      <c r="T4" s="24"/>
      <c r="U4" s="24"/>
      <c r="V4" s="24"/>
      <c r="W4" s="24"/>
      <c r="X4" s="24"/>
      <c r="Y4" s="24"/>
      <c r="Z4" s="27"/>
      <c r="AA4" s="27"/>
      <c r="AB4" s="28"/>
    </row>
    <row r="5" spans="1:29" ht="35.4" customHeight="1" x14ac:dyDescent="0.45">
      <c r="A5" s="20" t="s">
        <v>2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9">
        <f>計算シート!C24</f>
        <v>0</v>
      </c>
      <c r="P5" s="30"/>
      <c r="Q5" s="30"/>
      <c r="R5" s="30"/>
      <c r="S5" s="30"/>
      <c r="T5" s="30"/>
      <c r="U5" s="30"/>
      <c r="V5" s="30"/>
      <c r="W5" s="30"/>
      <c r="X5" s="30"/>
      <c r="Y5" s="30"/>
      <c r="Z5" s="25" t="s">
        <v>1</v>
      </c>
      <c r="AA5" s="25"/>
      <c r="AB5" s="26"/>
    </row>
    <row r="6" spans="1:29" ht="35.4" customHeight="1" x14ac:dyDescent="0.4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31"/>
      <c r="P6" s="32"/>
      <c r="Q6" s="32"/>
      <c r="R6" s="32"/>
      <c r="S6" s="32"/>
      <c r="T6" s="32"/>
      <c r="U6" s="32"/>
      <c r="V6" s="32"/>
      <c r="W6" s="32"/>
      <c r="X6" s="32"/>
      <c r="Y6" s="32"/>
      <c r="Z6" s="27"/>
      <c r="AA6" s="27"/>
      <c r="AB6" s="28"/>
    </row>
    <row r="7" spans="1:29" s="7" customFormat="1" ht="17.399999999999999" customHeight="1" x14ac:dyDescent="0.45">
      <c r="A7" s="2" t="s">
        <v>3</v>
      </c>
      <c r="B7" s="3" t="s">
        <v>4</v>
      </c>
      <c r="C7" s="4"/>
      <c r="D7" s="4"/>
      <c r="E7" s="5"/>
      <c r="F7" s="4"/>
      <c r="G7" s="4"/>
      <c r="H7" s="4"/>
      <c r="I7" s="4"/>
      <c r="J7" s="4"/>
      <c r="K7" s="4"/>
      <c r="L7" s="4"/>
      <c r="M7" s="4"/>
      <c r="N7" s="4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4"/>
      <c r="AA7" s="4"/>
      <c r="AB7" s="4"/>
    </row>
    <row r="8" spans="1:29" ht="22.2" x14ac:dyDescent="0.45">
      <c r="A8" s="2" t="s">
        <v>3</v>
      </c>
      <c r="B8" s="8" t="s">
        <v>5</v>
      </c>
    </row>
    <row r="10" spans="1:29" ht="22.2" x14ac:dyDescent="0.45">
      <c r="A10" s="9" t="s">
        <v>6</v>
      </c>
    </row>
    <row r="11" spans="1:29" ht="21" customHeight="1" x14ac:dyDescent="0.45">
      <c r="A11" s="17" t="s">
        <v>7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 t="s">
        <v>8</v>
      </c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</row>
    <row r="12" spans="1:29" ht="21" customHeight="1" x14ac:dyDescent="0.45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</row>
    <row r="13" spans="1:29" ht="21" customHeight="1" x14ac:dyDescent="0.45">
      <c r="A13" s="14" t="s">
        <v>9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 t="s">
        <v>10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</row>
    <row r="14" spans="1:29" ht="21" customHeight="1" x14ac:dyDescent="0.4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</row>
    <row r="15" spans="1:29" ht="21" customHeight="1" x14ac:dyDescent="0.45">
      <c r="A15" s="14" t="s">
        <v>11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 t="s">
        <v>10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</row>
    <row r="16" spans="1:29" ht="21" customHeight="1" x14ac:dyDescent="0.4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</row>
    <row r="17" spans="1:28" ht="21" customHeight="1" x14ac:dyDescent="0.45">
      <c r="A17" s="14" t="s">
        <v>12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 t="s">
        <v>10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</row>
    <row r="18" spans="1:28" ht="21" customHeight="1" x14ac:dyDescent="0.4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</row>
    <row r="19" spans="1:28" ht="21" customHeight="1" x14ac:dyDescent="0.45">
      <c r="A19" s="14" t="s">
        <v>13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6" t="s">
        <v>14</v>
      </c>
      <c r="P19" s="14"/>
      <c r="Q19" s="14"/>
      <c r="R19" s="14"/>
      <c r="S19" s="14"/>
      <c r="T19" s="14"/>
      <c r="U19" s="14"/>
      <c r="V19" s="14" t="s">
        <v>15</v>
      </c>
      <c r="W19" s="14"/>
      <c r="X19" s="14"/>
      <c r="Y19" s="14"/>
      <c r="Z19" s="14"/>
      <c r="AA19" s="14"/>
      <c r="AB19" s="14"/>
    </row>
    <row r="20" spans="1:28" ht="21" customHeight="1" x14ac:dyDescent="0.4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</row>
    <row r="21" spans="1:28" ht="21" customHeight="1" x14ac:dyDescent="0.45">
      <c r="A21" s="14" t="s">
        <v>16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6" t="s">
        <v>14</v>
      </c>
      <c r="P21" s="14"/>
      <c r="Q21" s="14"/>
      <c r="R21" s="14"/>
      <c r="S21" s="14"/>
      <c r="T21" s="14"/>
      <c r="U21" s="14"/>
      <c r="V21" s="14" t="s">
        <v>17</v>
      </c>
      <c r="W21" s="14"/>
      <c r="X21" s="14"/>
      <c r="Y21" s="14"/>
      <c r="Z21" s="14"/>
      <c r="AA21" s="14"/>
      <c r="AB21" s="14"/>
    </row>
    <row r="22" spans="1:28" ht="21" customHeight="1" x14ac:dyDescent="0.4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</row>
    <row r="23" spans="1:28" ht="21" customHeight="1" x14ac:dyDescent="0.45">
      <c r="A23" s="14" t="s">
        <v>18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 t="s">
        <v>19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</row>
    <row r="24" spans="1:28" ht="21" customHeight="1" x14ac:dyDescent="0.4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</row>
    <row r="25" spans="1:28" ht="21" customHeight="1" x14ac:dyDescent="0.45">
      <c r="A25" s="14" t="s">
        <v>20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 t="s">
        <v>21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</row>
    <row r="26" spans="1:28" ht="21" customHeight="1" x14ac:dyDescent="0.4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</row>
    <row r="28" spans="1:28" ht="22.2" x14ac:dyDescent="0.45">
      <c r="A28" s="9" t="s">
        <v>22</v>
      </c>
    </row>
    <row r="29" spans="1:28" ht="21" customHeight="1" x14ac:dyDescent="0.45">
      <c r="A29" s="15" t="s">
        <v>23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 t="s">
        <v>24</v>
      </c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</row>
    <row r="30" spans="1:28" ht="21" customHeight="1" x14ac:dyDescent="0.4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</row>
    <row r="31" spans="1:28" ht="18" customHeight="1" x14ac:dyDescent="0.45">
      <c r="A31" s="13" t="s">
        <v>25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 t="s">
        <v>26</v>
      </c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</row>
    <row r="32" spans="1:28" ht="18" customHeight="1" x14ac:dyDescent="0.4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</row>
    <row r="33" spans="1:28" ht="18" customHeight="1" x14ac:dyDescent="0.45">
      <c r="A33" s="13" t="s">
        <v>27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 t="s">
        <v>28</v>
      </c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</row>
    <row r="34" spans="1:28" ht="18" customHeight="1" x14ac:dyDescent="0.4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</row>
    <row r="35" spans="1:28" ht="18" customHeight="1" x14ac:dyDescent="0.45">
      <c r="A35" s="13" t="s">
        <v>29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 t="s">
        <v>30</v>
      </c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</row>
    <row r="36" spans="1:28" ht="18" customHeight="1" x14ac:dyDescent="0.4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</row>
    <row r="37" spans="1:28" ht="18" customHeight="1" x14ac:dyDescent="0.45">
      <c r="A37" s="13" t="s">
        <v>31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 t="s">
        <v>32</v>
      </c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</row>
    <row r="38" spans="1:28" ht="18" customHeight="1" x14ac:dyDescent="0.4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</row>
    <row r="39" spans="1:28" ht="18" customHeight="1" x14ac:dyDescent="0.45">
      <c r="A39" s="13" t="s">
        <v>33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 t="s">
        <v>34</v>
      </c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</row>
    <row r="40" spans="1:28" ht="18" customHeight="1" x14ac:dyDescent="0.4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</row>
    <row r="41" spans="1:28" ht="18" customHeight="1" x14ac:dyDescent="0.45">
      <c r="A41" s="13" t="s">
        <v>35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 t="s">
        <v>36</v>
      </c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</row>
    <row r="42" spans="1:28" ht="18" customHeight="1" x14ac:dyDescent="0.4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</row>
    <row r="43" spans="1:28" ht="18" customHeight="1" x14ac:dyDescent="0.45">
      <c r="A43" s="13" t="s">
        <v>37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 t="s">
        <v>38</v>
      </c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</row>
    <row r="44" spans="1:28" ht="18" customHeight="1" x14ac:dyDescent="0.4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</row>
    <row r="45" spans="1:28" ht="18" customHeight="1" x14ac:dyDescent="0.45">
      <c r="A45" s="13" t="s">
        <v>39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 t="s">
        <v>40</v>
      </c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</row>
    <row r="46" spans="1:28" ht="18" customHeight="1" x14ac:dyDescent="0.4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</row>
    <row r="47" spans="1:28" ht="18" customHeight="1" x14ac:dyDescent="0.45">
      <c r="A47" s="13" t="s">
        <v>41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 t="s">
        <v>42</v>
      </c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</row>
    <row r="48" spans="1:28" ht="18" customHeight="1" x14ac:dyDescent="0.4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</row>
  </sheetData>
  <mergeCells count="45">
    <mergeCell ref="A1:AB1"/>
    <mergeCell ref="A3:N4"/>
    <mergeCell ref="O3:Y4"/>
    <mergeCell ref="Z3:AB4"/>
    <mergeCell ref="A5:N6"/>
    <mergeCell ref="O5:Y6"/>
    <mergeCell ref="Z5:AB6"/>
    <mergeCell ref="A21:N22"/>
    <mergeCell ref="O21:U22"/>
    <mergeCell ref="V21:AB22"/>
    <mergeCell ref="A11:N12"/>
    <mergeCell ref="O11:AB12"/>
    <mergeCell ref="A13:N14"/>
    <mergeCell ref="O13:AB14"/>
    <mergeCell ref="A15:N16"/>
    <mergeCell ref="O15:AB16"/>
    <mergeCell ref="A17:N18"/>
    <mergeCell ref="O17:AB18"/>
    <mergeCell ref="A19:N20"/>
    <mergeCell ref="O19:U20"/>
    <mergeCell ref="V19:AB20"/>
    <mergeCell ref="A23:N24"/>
    <mergeCell ref="O23:AB24"/>
    <mergeCell ref="A25:N26"/>
    <mergeCell ref="O25:AB26"/>
    <mergeCell ref="A29:N30"/>
    <mergeCell ref="O29:AB30"/>
    <mergeCell ref="A31:N32"/>
    <mergeCell ref="O31:AB32"/>
    <mergeCell ref="A33:N34"/>
    <mergeCell ref="O33:AB34"/>
    <mergeCell ref="A35:N36"/>
    <mergeCell ref="O35:AB36"/>
    <mergeCell ref="A37:N38"/>
    <mergeCell ref="O37:AB38"/>
    <mergeCell ref="A39:N40"/>
    <mergeCell ref="O39:AB40"/>
    <mergeCell ref="A41:N42"/>
    <mergeCell ref="O41:AB42"/>
    <mergeCell ref="A43:N44"/>
    <mergeCell ref="O43:AB44"/>
    <mergeCell ref="A45:N46"/>
    <mergeCell ref="O45:AB46"/>
    <mergeCell ref="A47:N48"/>
    <mergeCell ref="O47:AB48"/>
  </mergeCells>
  <phoneticPr fontId="3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A3649-21F1-4C8D-99F4-CB03FF5454AB}">
  <sheetPr>
    <tabColor rgb="FFFFC000"/>
  </sheetPr>
  <dimension ref="A1:F53"/>
  <sheetViews>
    <sheetView workbookViewId="0">
      <selection activeCell="E5" sqref="E5"/>
    </sheetView>
  </sheetViews>
  <sheetFormatPr defaultRowHeight="18" x14ac:dyDescent="0.45"/>
  <cols>
    <col min="1" max="1" width="10.8984375" customWidth="1"/>
    <col min="2" max="2" width="4.3984375" customWidth="1"/>
    <col min="3" max="3" width="13.19921875" customWidth="1"/>
    <col min="4" max="4" width="11.59765625" customWidth="1"/>
    <col min="5" max="5" width="14.69921875" customWidth="1"/>
    <col min="6" max="13" width="13.19921875" customWidth="1"/>
  </cols>
  <sheetData>
    <row r="1" spans="1:6" ht="24.75" customHeight="1" x14ac:dyDescent="0.45">
      <c r="A1" t="s">
        <v>43</v>
      </c>
    </row>
    <row r="3" spans="1:6" x14ac:dyDescent="0.45">
      <c r="A3" t="s">
        <v>44</v>
      </c>
    </row>
    <row r="5" spans="1:6" x14ac:dyDescent="0.45">
      <c r="A5" t="s">
        <v>45</v>
      </c>
      <c r="E5">
        <f>IF(計算表!O3="","",計算表!O3)</f>
        <v>0</v>
      </c>
      <c r="F5" t="s">
        <v>1</v>
      </c>
    </row>
    <row r="7" spans="1:6" x14ac:dyDescent="0.45">
      <c r="A7" t="s">
        <v>46</v>
      </c>
      <c r="D7" t="s">
        <v>47</v>
      </c>
    </row>
    <row r="9" spans="1:6" x14ac:dyDescent="0.45">
      <c r="A9">
        <v>1</v>
      </c>
      <c r="B9" t="s">
        <v>48</v>
      </c>
      <c r="C9" s="10">
        <v>650999</v>
      </c>
      <c r="D9" t="s">
        <v>49</v>
      </c>
    </row>
    <row r="10" spans="1:6" x14ac:dyDescent="0.45">
      <c r="A10" s="10">
        <v>651000</v>
      </c>
      <c r="B10" t="s">
        <v>48</v>
      </c>
      <c r="C10" s="10">
        <v>1899999</v>
      </c>
      <c r="D10" t="s">
        <v>50</v>
      </c>
    </row>
    <row r="11" spans="1:6" x14ac:dyDescent="0.45">
      <c r="A11" s="10">
        <v>1900000</v>
      </c>
      <c r="B11" t="s">
        <v>48</v>
      </c>
      <c r="C11" s="10">
        <v>3599999</v>
      </c>
      <c r="D11" t="s">
        <v>51</v>
      </c>
    </row>
    <row r="12" spans="1:6" x14ac:dyDescent="0.45">
      <c r="A12" s="10">
        <v>3600000</v>
      </c>
      <c r="B12" t="s">
        <v>48</v>
      </c>
      <c r="C12" s="10">
        <v>6599999</v>
      </c>
      <c r="D12" t="s">
        <v>52</v>
      </c>
    </row>
    <row r="13" spans="1:6" x14ac:dyDescent="0.45">
      <c r="A13" s="10">
        <v>6600000</v>
      </c>
      <c r="B13" t="s">
        <v>48</v>
      </c>
      <c r="C13" s="10">
        <v>8499999</v>
      </c>
      <c r="D13" t="s">
        <v>53</v>
      </c>
    </row>
    <row r="14" spans="1:6" x14ac:dyDescent="0.45">
      <c r="A14" s="10">
        <v>8500000</v>
      </c>
      <c r="B14" t="s">
        <v>54</v>
      </c>
      <c r="D14" t="s">
        <v>55</v>
      </c>
    </row>
    <row r="17" spans="1:5" x14ac:dyDescent="0.45">
      <c r="C17" t="s">
        <v>56</v>
      </c>
    </row>
    <row r="18" spans="1:5" x14ac:dyDescent="0.45">
      <c r="C18">
        <f>IF(E5&lt;=C9,0,0)</f>
        <v>0</v>
      </c>
    </row>
    <row r="19" spans="1:5" x14ac:dyDescent="0.45">
      <c r="C19">
        <f>IF(AND($E$5&gt;=A10,$E$5&lt;=C10),$E$5-650000,0)</f>
        <v>0</v>
      </c>
    </row>
    <row r="20" spans="1:5" x14ac:dyDescent="0.45">
      <c r="C20">
        <f>IF(AND($E$5&gt;=A11,$E$5&lt;=C11),ROUNDDOWN($E$5/4,-3)*2.8-80000,0)</f>
        <v>0</v>
      </c>
    </row>
    <row r="21" spans="1:5" x14ac:dyDescent="0.45">
      <c r="C21">
        <f>IF(AND($E$5&gt;=A12,$E$5&lt;=C12),ROUNDDOWN($E$5/4,-3)*3.2-440000,0)</f>
        <v>0</v>
      </c>
    </row>
    <row r="22" spans="1:5" x14ac:dyDescent="0.45">
      <c r="C22">
        <f>IF(AND($E$5&gt;=A13,$E$5&lt;=C13),ROUNDDOWN($E$5*0.9,0)-1100000,0)</f>
        <v>0</v>
      </c>
    </row>
    <row r="23" spans="1:5" x14ac:dyDescent="0.45">
      <c r="C23">
        <f>IF($E$5&gt;=A14,$E$5-1950000,0)</f>
        <v>0</v>
      </c>
    </row>
    <row r="24" spans="1:5" x14ac:dyDescent="0.45">
      <c r="A24" t="s">
        <v>57</v>
      </c>
      <c r="C24">
        <f>SUM(C18:C23)</f>
        <v>0</v>
      </c>
    </row>
    <row r="27" spans="1:5" x14ac:dyDescent="0.45">
      <c r="A27" t="s">
        <v>58</v>
      </c>
    </row>
    <row r="29" spans="1:5" x14ac:dyDescent="0.45">
      <c r="A29" s="33" t="s">
        <v>59</v>
      </c>
      <c r="B29" s="33"/>
      <c r="C29" s="33"/>
      <c r="D29" s="11" t="s">
        <v>60</v>
      </c>
    </row>
    <row r="30" spans="1:5" x14ac:dyDescent="0.45">
      <c r="A30" s="11"/>
      <c r="B30" s="11"/>
      <c r="C30" s="11"/>
      <c r="D30" s="11" t="s">
        <v>61</v>
      </c>
      <c r="E30" s="11" t="s">
        <v>62</v>
      </c>
    </row>
    <row r="31" spans="1:5" x14ac:dyDescent="0.45">
      <c r="A31">
        <v>1</v>
      </c>
      <c r="B31" t="s">
        <v>54</v>
      </c>
      <c r="C31">
        <v>1320000</v>
      </c>
      <c r="D31">
        <v>950000</v>
      </c>
      <c r="E31">
        <v>950000</v>
      </c>
    </row>
    <row r="32" spans="1:5" x14ac:dyDescent="0.45">
      <c r="A32">
        <v>1320001</v>
      </c>
      <c r="B32" t="s">
        <v>48</v>
      </c>
      <c r="C32">
        <v>3360000</v>
      </c>
      <c r="D32" s="12">
        <v>880000</v>
      </c>
      <c r="E32" s="12">
        <v>580000</v>
      </c>
    </row>
    <row r="33" spans="1:5" x14ac:dyDescent="0.45">
      <c r="A33">
        <v>3360001</v>
      </c>
      <c r="B33" t="s">
        <v>48</v>
      </c>
      <c r="C33">
        <v>4890000</v>
      </c>
      <c r="D33" s="12">
        <v>680000</v>
      </c>
      <c r="E33" s="12">
        <v>580000</v>
      </c>
    </row>
    <row r="34" spans="1:5" x14ac:dyDescent="0.45">
      <c r="A34">
        <v>4890001</v>
      </c>
      <c r="B34" t="s">
        <v>48</v>
      </c>
      <c r="C34">
        <v>6550000</v>
      </c>
      <c r="D34" s="12">
        <v>630000</v>
      </c>
      <c r="E34" s="12">
        <v>580000</v>
      </c>
    </row>
    <row r="35" spans="1:5" x14ac:dyDescent="0.45">
      <c r="A35">
        <v>6550001</v>
      </c>
      <c r="B35" t="s">
        <v>48</v>
      </c>
      <c r="C35">
        <v>23500000</v>
      </c>
      <c r="D35">
        <v>580000</v>
      </c>
      <c r="E35">
        <v>580000</v>
      </c>
    </row>
    <row r="36" spans="1:5" x14ac:dyDescent="0.45">
      <c r="A36">
        <v>23500001</v>
      </c>
      <c r="B36" t="s">
        <v>48</v>
      </c>
      <c r="C36">
        <v>24000000</v>
      </c>
      <c r="D36">
        <v>480000</v>
      </c>
      <c r="E36">
        <v>480000</v>
      </c>
    </row>
    <row r="37" spans="1:5" x14ac:dyDescent="0.45">
      <c r="A37">
        <v>24000001</v>
      </c>
      <c r="B37" t="s">
        <v>48</v>
      </c>
      <c r="C37">
        <v>24500000</v>
      </c>
      <c r="D37">
        <v>320000</v>
      </c>
      <c r="E37">
        <v>320000</v>
      </c>
    </row>
    <row r="38" spans="1:5" x14ac:dyDescent="0.45">
      <c r="A38">
        <v>24500001</v>
      </c>
      <c r="B38" t="s">
        <v>48</v>
      </c>
      <c r="C38">
        <v>25000000</v>
      </c>
      <c r="D38">
        <v>160000</v>
      </c>
      <c r="E38">
        <v>160000</v>
      </c>
    </row>
    <row r="39" spans="1:5" x14ac:dyDescent="0.45">
      <c r="A39">
        <v>25000001</v>
      </c>
      <c r="B39" t="s">
        <v>48</v>
      </c>
      <c r="D39">
        <v>0</v>
      </c>
      <c r="E39">
        <v>0</v>
      </c>
    </row>
    <row r="42" spans="1:5" x14ac:dyDescent="0.45">
      <c r="C42" t="s">
        <v>63</v>
      </c>
    </row>
    <row r="43" spans="1:5" x14ac:dyDescent="0.45">
      <c r="C43">
        <f>IF(C24&lt;=C31,D31,0)</f>
        <v>950000</v>
      </c>
    </row>
    <row r="44" spans="1:5" x14ac:dyDescent="0.45">
      <c r="C44">
        <f>IF(AND($C$24&gt;=A32,$C$24&lt;=C32),D32,0)</f>
        <v>0</v>
      </c>
    </row>
    <row r="45" spans="1:5" x14ac:dyDescent="0.45">
      <c r="C45">
        <f t="shared" ref="C45:C50" si="0">IF(AND($C$24&gt;=A33,$C$24&lt;=C33),D33,0)</f>
        <v>0</v>
      </c>
    </row>
    <row r="46" spans="1:5" x14ac:dyDescent="0.45">
      <c r="C46">
        <f t="shared" si="0"/>
        <v>0</v>
      </c>
    </row>
    <row r="47" spans="1:5" x14ac:dyDescent="0.45">
      <c r="C47">
        <f t="shared" si="0"/>
        <v>0</v>
      </c>
    </row>
    <row r="48" spans="1:5" x14ac:dyDescent="0.45">
      <c r="C48">
        <f t="shared" si="0"/>
        <v>0</v>
      </c>
    </row>
    <row r="49" spans="1:3" x14ac:dyDescent="0.45">
      <c r="C49">
        <f t="shared" si="0"/>
        <v>0</v>
      </c>
    </row>
    <row r="50" spans="1:3" x14ac:dyDescent="0.45">
      <c r="C50">
        <f t="shared" si="0"/>
        <v>0</v>
      </c>
    </row>
    <row r="51" spans="1:3" x14ac:dyDescent="0.45">
      <c r="C51">
        <f>IF($C$24&gt;=A39,D39,0)</f>
        <v>0</v>
      </c>
    </row>
    <row r="53" spans="1:3" x14ac:dyDescent="0.45">
      <c r="A53" t="s">
        <v>57</v>
      </c>
      <c r="C53">
        <f>SUM(C43:C52)</f>
        <v>950000</v>
      </c>
    </row>
  </sheetData>
  <mergeCells count="1">
    <mergeCell ref="A29:C29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計算表</vt:lpstr>
      <vt:lpstr>計算シート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人材サービス事業部 トーハン・コンサルティング</dc:creator>
  <cp:lastModifiedBy>人材サービス事業部 トーハン・コンサルティング</cp:lastModifiedBy>
  <dcterms:created xsi:type="dcterms:W3CDTF">2025-10-30T10:36:59Z</dcterms:created>
  <dcterms:modified xsi:type="dcterms:W3CDTF">2025-10-30T11:04:30Z</dcterms:modified>
</cp:coreProperties>
</file>